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Isabel\Sustain\Sustain - Core - Sustain\Good Food Enterprise Connect\06 Case studies &amp; Toolkit\Toolkit\Toolkit final documents\"/>
    </mc:Choice>
  </mc:AlternateContent>
  <xr:revisionPtr revIDLastSave="0" documentId="8_{AE7711B1-45FB-4C6C-BDFC-6F5A80FA5A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od Project Model" sheetId="1" r:id="rId1"/>
  </sheets>
  <definedNames>
    <definedName name="_xlnm.Print_Area" localSheetId="0">'Food Project Model'!$A$1:$Z$26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12" i="1"/>
  <c r="Z17" i="1"/>
  <c r="Z18" i="1"/>
  <c r="Z19" i="1"/>
  <c r="Z20" i="1"/>
  <c r="Z21" i="1"/>
  <c r="Z22" i="1"/>
  <c r="Z23" i="1"/>
  <c r="Z24" i="1"/>
  <c r="Z25" i="1"/>
  <c r="Z26" i="1"/>
  <c r="Z27" i="1"/>
  <c r="Z13" i="1"/>
  <c r="Z14" i="1"/>
  <c r="Z15" i="1"/>
  <c r="Z16" i="1"/>
  <c r="Z12" i="1"/>
  <c r="AA9" i="1"/>
  <c r="AA5" i="1"/>
  <c r="AA6" i="1"/>
  <c r="AA7" i="1"/>
  <c r="AA8" i="1"/>
  <c r="AA4" i="1"/>
  <c r="Z6" i="1"/>
  <c r="Z7" i="1"/>
  <c r="Z8" i="1"/>
  <c r="Z4" i="1"/>
  <c r="Y16" i="1" l="1"/>
  <c r="X18" i="1"/>
  <c r="X25" i="1" s="1"/>
  <c r="W18" i="1"/>
  <c r="W25" i="1" s="1"/>
  <c r="V18" i="1"/>
  <c r="V25" i="1" s="1"/>
  <c r="U18" i="1"/>
  <c r="U25" i="1" s="1"/>
  <c r="T18" i="1"/>
  <c r="T25" i="1" s="1"/>
  <c r="S18" i="1"/>
  <c r="S25" i="1" s="1"/>
  <c r="R18" i="1"/>
  <c r="R25" i="1" s="1"/>
  <c r="Q18" i="1"/>
  <c r="Q25" i="1" s="1"/>
  <c r="P18" i="1"/>
  <c r="P25" i="1" s="1"/>
  <c r="O18" i="1"/>
  <c r="O25" i="1" s="1"/>
  <c r="N18" i="1"/>
  <c r="N25" i="1" s="1"/>
  <c r="M18" i="1"/>
  <c r="M25" i="1" s="1"/>
  <c r="L18" i="1"/>
  <c r="L25" i="1" s="1"/>
  <c r="K18" i="1"/>
  <c r="K25" i="1" s="1"/>
  <c r="J18" i="1"/>
  <c r="J25" i="1" s="1"/>
  <c r="I18" i="1"/>
  <c r="I25" i="1" s="1"/>
  <c r="H18" i="1"/>
  <c r="H25" i="1" s="1"/>
  <c r="G18" i="1"/>
  <c r="G25" i="1" s="1"/>
  <c r="F18" i="1"/>
  <c r="F25" i="1" s="1"/>
  <c r="E18" i="1"/>
  <c r="E25" i="1" s="1"/>
  <c r="D18" i="1"/>
  <c r="D25" i="1" s="1"/>
  <c r="Y9" i="1"/>
  <c r="V9" i="1"/>
  <c r="T9" i="1"/>
  <c r="R9" i="1"/>
  <c r="V14" i="1"/>
  <c r="W14" i="1"/>
  <c r="X14" i="1"/>
  <c r="R14" i="1"/>
  <c r="S14" i="1"/>
  <c r="T14" i="1"/>
  <c r="L14" i="1"/>
  <c r="M14" i="1"/>
  <c r="N14" i="1"/>
  <c r="O14" i="1"/>
  <c r="P14" i="1"/>
  <c r="Q14" i="1"/>
  <c r="V13" i="1"/>
  <c r="R13" i="1"/>
  <c r="P13" i="1"/>
  <c r="N13" i="1"/>
  <c r="J14" i="1"/>
  <c r="H14" i="1"/>
  <c r="F14" i="1"/>
  <c r="F15" i="1" s="1"/>
  <c r="D14" i="1"/>
  <c r="X5" i="1"/>
  <c r="X13" i="1" s="1"/>
  <c r="V5" i="1"/>
  <c r="R5" i="1"/>
  <c r="P5" i="1"/>
  <c r="P9" i="1" s="1"/>
  <c r="N5" i="1"/>
  <c r="N9" i="1" s="1"/>
  <c r="L5" i="1"/>
  <c r="L9" i="1" s="1"/>
  <c r="J5" i="1"/>
  <c r="J9" i="1" s="1"/>
  <c r="H5" i="1"/>
  <c r="H9" i="1" s="1"/>
  <c r="F5" i="1"/>
  <c r="F13" i="1" s="1"/>
  <c r="D5" i="1"/>
  <c r="D13" i="1" s="1"/>
  <c r="X12" i="1"/>
  <c r="V12" i="1"/>
  <c r="T12" i="1"/>
  <c r="T15" i="1" s="1"/>
  <c r="R12" i="1"/>
  <c r="P12" i="1"/>
  <c r="N12" i="1"/>
  <c r="L12" i="1"/>
  <c r="J12" i="1"/>
  <c r="H12" i="1"/>
  <c r="F12" i="1"/>
  <c r="D12" i="1"/>
  <c r="E5" i="1"/>
  <c r="E13" i="1" s="1"/>
  <c r="G5" i="1"/>
  <c r="G13" i="1" s="1"/>
  <c r="I5" i="1"/>
  <c r="I13" i="1" s="1"/>
  <c r="K5" i="1"/>
  <c r="M5" i="1"/>
  <c r="M9" i="1" s="1"/>
  <c r="O5" i="1"/>
  <c r="O9" i="1" s="1"/>
  <c r="Q5" i="1"/>
  <c r="Q13" i="1" s="1"/>
  <c r="S5" i="1"/>
  <c r="S13" i="1" s="1"/>
  <c r="U5" i="1"/>
  <c r="U13" i="1" s="1"/>
  <c r="W5" i="1"/>
  <c r="W13" i="1" s="1"/>
  <c r="Y5" i="1"/>
  <c r="Y13" i="1" s="1"/>
  <c r="C5" i="1"/>
  <c r="E9" i="1"/>
  <c r="E16" i="1" s="1"/>
  <c r="E26" i="1" s="1"/>
  <c r="G9" i="1"/>
  <c r="I9" i="1"/>
  <c r="K9" i="1"/>
  <c r="E14" i="1"/>
  <c r="G14" i="1"/>
  <c r="I14" i="1"/>
  <c r="K14" i="1"/>
  <c r="U14" i="1"/>
  <c r="Y14" i="1"/>
  <c r="C14" i="1"/>
  <c r="E12" i="1"/>
  <c r="E15" i="1" s="1"/>
  <c r="G12" i="1"/>
  <c r="I12" i="1"/>
  <c r="K12" i="1"/>
  <c r="O12" i="1"/>
  <c r="Q12" i="1"/>
  <c r="S12" i="1"/>
  <c r="U12" i="1"/>
  <c r="W12" i="1"/>
  <c r="Y12" i="1"/>
  <c r="Y15" i="1" s="1"/>
  <c r="C12" i="1"/>
  <c r="Y18" i="1"/>
  <c r="Y25" i="1" s="1"/>
  <c r="C18" i="1"/>
  <c r="C25" i="1" s="1"/>
  <c r="Z11" i="1"/>
  <c r="G15" i="1" l="1"/>
  <c r="T16" i="1"/>
  <c r="T26" i="1" s="1"/>
  <c r="Y26" i="1"/>
  <c r="G16" i="1"/>
  <c r="G26" i="1" s="1"/>
  <c r="X9" i="1"/>
  <c r="X16" i="1" s="1"/>
  <c r="X26" i="1" s="1"/>
  <c r="C13" i="1"/>
  <c r="C15" i="1" s="1"/>
  <c r="Z5" i="1"/>
  <c r="U15" i="1"/>
  <c r="H16" i="1"/>
  <c r="H26" i="1" s="1"/>
  <c r="H27" i="1" s="1"/>
  <c r="J13" i="1"/>
  <c r="N16" i="1"/>
  <c r="N26" i="1" s="1"/>
  <c r="Q15" i="1"/>
  <c r="S15" i="1"/>
  <c r="P16" i="1"/>
  <c r="P26" i="1" s="1"/>
  <c r="I15" i="1"/>
  <c r="I16" i="1" s="1"/>
  <c r="I26" i="1" s="1"/>
  <c r="R15" i="1"/>
  <c r="R16" i="1"/>
  <c r="R26" i="1" s="1"/>
  <c r="N15" i="1"/>
  <c r="P15" i="1"/>
  <c r="W15" i="1"/>
  <c r="V15" i="1"/>
  <c r="V16" i="1" s="1"/>
  <c r="V26" i="1" s="1"/>
  <c r="X15" i="1"/>
  <c r="D15" i="1"/>
  <c r="D9" i="1"/>
  <c r="D16" i="1" s="1"/>
  <c r="D26" i="1" s="1"/>
  <c r="D27" i="1" s="1"/>
  <c r="F9" i="1"/>
  <c r="F16" i="1" s="1"/>
  <c r="F26" i="1" s="1"/>
  <c r="H13" i="1"/>
  <c r="H15" i="1" s="1"/>
  <c r="J15" i="1"/>
  <c r="J16" i="1" s="1"/>
  <c r="J26" i="1" s="1"/>
  <c r="L13" i="1"/>
  <c r="L15" i="1" s="1"/>
  <c r="L16" i="1" s="1"/>
  <c r="L26" i="1" s="1"/>
  <c r="U9" i="1"/>
  <c r="S9" i="1"/>
  <c r="Q9" i="1"/>
  <c r="M13" i="1"/>
  <c r="M15" i="1" s="1"/>
  <c r="M16" i="1" s="1"/>
  <c r="M26" i="1" s="1"/>
  <c r="W9" i="1"/>
  <c r="W16" i="1" s="1"/>
  <c r="W26" i="1" s="1"/>
  <c r="C9" i="1"/>
  <c r="Z9" i="1" s="1"/>
  <c r="K13" i="1"/>
  <c r="O13" i="1"/>
  <c r="Q16" i="1" l="1"/>
  <c r="Q26" i="1" s="1"/>
  <c r="J27" i="1"/>
  <c r="L27" i="1" s="1"/>
  <c r="N27" i="1" s="1"/>
  <c r="P27" i="1" s="1"/>
  <c r="R27" i="1" s="1"/>
  <c r="T27" i="1" s="1"/>
  <c r="V27" i="1" s="1"/>
  <c r="X27" i="1" s="1"/>
  <c r="S16" i="1"/>
  <c r="S26" i="1" s="1"/>
  <c r="U16" i="1"/>
  <c r="U26" i="1" s="1"/>
  <c r="O15" i="1"/>
  <c r="O16" i="1" s="1"/>
  <c r="O26" i="1" s="1"/>
  <c r="K15" i="1"/>
  <c r="K16" i="1" s="1"/>
  <c r="K26" i="1" s="1"/>
  <c r="C16" i="1"/>
  <c r="C26" i="1" s="1"/>
  <c r="C27" i="1" s="1"/>
  <c r="E27" i="1" l="1"/>
  <c r="G27" i="1" s="1"/>
  <c r="I27" i="1"/>
  <c r="K27" i="1" s="1"/>
  <c r="M27" i="1" s="1"/>
  <c r="O27" i="1" s="1"/>
  <c r="Q27" i="1" s="1"/>
  <c r="S27" i="1" s="1"/>
  <c r="U27" i="1" s="1"/>
  <c r="W27" i="1" s="1"/>
  <c r="Y27" i="1" s="1"/>
</calcChain>
</file>

<file path=xl/sharedStrings.xml><?xml version="1.0" encoding="utf-8"?>
<sst xmlns="http://schemas.openxmlformats.org/spreadsheetml/2006/main" count="72" uniqueCount="48">
  <si>
    <t>Blank Proft &amp; Loss Forecast (budget)</t>
  </si>
  <si>
    <t>Forecast</t>
  </si>
  <si>
    <t>Sales Year 1 (Exc VAT)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</si>
  <si>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</si>
  <si>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</si>
  <si>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</si>
  <si>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</si>
  <si>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</si>
  <si>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</si>
  <si>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</si>
  <si>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</si>
  <si>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</si>
  <si>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</si>
  <si>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</si>
  <si>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</si>
  <si>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income</t>
  </si>
  <si>
    <t>Expenditure</t>
  </si>
  <si>
    <t>Wages inc NI</t>
  </si>
  <si>
    <t>Insurance</t>
  </si>
  <si>
    <t>Marketing &amp; Promotion</t>
  </si>
  <si>
    <t>Telephone /Internet</t>
  </si>
  <si>
    <t>Waste, electricity, energy, water</t>
  </si>
  <si>
    <t>Rent &amp; Rates</t>
  </si>
  <si>
    <t>Profit/ loss</t>
  </si>
  <si>
    <t xml:space="preserve">Also called direct costs or variable costs. These directly relate to the product so include packaging if used </t>
  </si>
  <si>
    <t>Supper club</t>
  </si>
  <si>
    <t>Volunteer Expenses</t>
  </si>
  <si>
    <t xml:space="preserve">Community Meals </t>
  </si>
  <si>
    <t>Cost of Sales Community Meal (10%)</t>
  </si>
  <si>
    <t>Cost of Sales Supper Club (25%)</t>
  </si>
  <si>
    <t>Pantry</t>
  </si>
  <si>
    <t>30 members x £5 aweek 52 weeks</t>
  </si>
  <si>
    <t>Costs of Sales Pantry</t>
  </si>
  <si>
    <t>Food Purchased for the Pantry (100%). Other ingredients donated / surplus</t>
  </si>
  <si>
    <t>Vehicle costs</t>
  </si>
  <si>
    <t>Total Direct Costs</t>
  </si>
  <si>
    <t>Gross Profit</t>
  </si>
  <si>
    <t>Grant Income</t>
  </si>
  <si>
    <t>Target</t>
  </si>
  <si>
    <t>Free</t>
  </si>
  <si>
    <t>Donations</t>
  </si>
  <si>
    <t>Once a month - paid for by donations £5 x 100 meals</t>
  </si>
  <si>
    <t>1 a month £30 x 35 tickets</t>
  </si>
  <si>
    <t>Actual</t>
  </si>
  <si>
    <t>Cash Flow</t>
  </si>
  <si>
    <t>Total fixed ependiture</t>
  </si>
  <si>
    <t>ForecastTotals</t>
  </si>
  <si>
    <t>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</si>
</sst>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1" applyFont="1" applyBorder="1"/>
    <xf numFmtId="164" fontId="0" fillId="2" borderId="1" xfId="1" applyFont="1" applyFill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2" borderId="1" xfId="1" applyFont="1" applyFill="1" applyBorder="1"/>
    <xf numFmtId="164" fontId="0" fillId="0" borderId="1" xfId="1" applyFont="1" applyFill="1" applyBorder="1"/>
    <xf numFmtId="0" fontId="0" fillId="2" borderId="1" xfId="0" applyFill="1" applyBorder="1" applyAlignment="1">
      <alignment wrapText="1"/>
    </xf>
    <xf numFmtId="165" fontId="0" fillId="0" borderId="1" xfId="1" applyNumberFormat="1" applyFont="1" applyBorder="1" applyAlignment="1">
      <alignment wrapText="1"/>
    </xf>
    <xf numFmtId="165" fontId="0" fillId="0" borderId="1" xfId="1" applyNumberFormat="1" applyFont="1" applyBorder="1" applyAlignment="1">
      <alignment horizontal="left"/>
    </xf>
    <xf numFmtId="164" fontId="1" fillId="0" borderId="1" xfId="1" applyFont="1" applyBorder="1"/>
    <xf numFmtId="0" fontId="2" fillId="3" borderId="1" xfId="0" applyFont="1" applyFill="1" applyBorder="1"/>
    <xf numFmtId="0" fontId="0" fillId="3" borderId="1" xfId="0" applyFill="1" applyBorder="1" applyAlignment="1">
      <alignment horizontal="center"/>
    </xf>
    <xf numFmtId="164" fontId="0" fillId="3" borderId="1" xfId="1" applyFont="1" applyFill="1" applyBorder="1"/>
    <xf numFmtId="164" fontId="0" fillId="3" borderId="1" xfId="1" applyFont="1" applyFill="1" applyBorder="1" applyAlignment="1">
      <alignment horizontal="center"/>
    </xf>
    <xf numFmtId="0" fontId="0" fillId="3" borderId="1" xfId="0" applyFill="1" applyBorder="1"/>
    <xf numFmtId="2" fontId="3" fillId="3" borderId="1" xfId="1" applyNumberFormat="1" applyFont="1" applyFill="1" applyBorder="1"/>
    <xf numFmtId="2" fontId="0" fillId="0" borderId="1" xfId="1" applyNumberFormat="1" applyFont="1" applyFill="1" applyBorder="1"/>
    <xf numFmtId="2" fontId="0" fillId="3" borderId="1" xfId="1" applyNumberFormat="1" applyFont="1" applyFill="1" applyBorder="1"/>
    <xf numFmtId="2" fontId="0" fillId="2" borderId="1" xfId="1" applyNumberFormat="1" applyFont="1" applyFill="1" applyBorder="1"/>
    <xf numFmtId="2" fontId="0" fillId="0" borderId="1" xfId="1" applyNumberFormat="1" applyFont="1" applyBorder="1"/>
    <xf numFmtId="2" fontId="3" fillId="2" borderId="1" xfId="1" applyNumberFormat="1" applyFont="1" applyFill="1" applyBorder="1"/>
    <xf numFmtId="2" fontId="0" fillId="0" borderId="1" xfId="0" applyNumberFormat="1" applyBorder="1"/>
    <xf numFmtId="2" fontId="0" fillId="3" borderId="1" xfId="0" applyNumberFormat="1" applyFill="1" applyBorder="1"/>
    <xf numFmtId="43" fontId="0" fillId="3" borderId="1" xfId="0" applyNumberFormat="1" applyFill="1" applyBorder="1" applyAlignment="1">
      <alignment horizontal="left"/>
    </xf>
    <xf numFmtId="164" fontId="1" fillId="2" borderId="1" xfId="1" applyFont="1" applyFill="1" applyBorder="1"/>
    <xf numFmtId="43" fontId="0" fillId="3" borderId="1" xfId="0" applyNumberFormat="1" applyFill="1" applyBorder="1"/>
    <xf numFmtId="43" fontId="0" fillId="3" borderId="2" xfId="0" applyNumberForma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AA29"/>
  <sheetViews>
    <sheetView tabSelected="1" zoomScale="110" zoomScaleNormal="110" zoomScaleSheetLayoutView="100" workbookViewId="0"/>
  </sheetViews>
  <sheetFormatPr defaultColWidth="8.85546875" defaultRowHeight="15" x14ac:dyDescent="0.25"/>
  <cols>
    <col min="1" max="1" width="32.42578125" customWidth="1"/>
    <col min="2" max="2" width="30.140625" customWidth="1"/>
    <col min="3" max="3" width="10.7109375" bestFit="1" customWidth="1"/>
    <col min="4" max="4" width="10.7109375" customWidth="1"/>
    <col min="5" max="5" width="10.7109375" bestFit="1" customWidth="1"/>
    <col min="6" max="6" width="10.7109375" customWidth="1"/>
    <col min="7" max="7" width="10.7109375" bestFit="1" customWidth="1"/>
    <col min="8" max="10" width="10.7109375" customWidth="1"/>
    <col min="11" max="11" width="10" bestFit="1" customWidth="1"/>
    <col min="12" max="12" width="10" customWidth="1"/>
    <col min="13" max="13" width="10" bestFit="1" customWidth="1"/>
    <col min="14" max="14" width="10" customWidth="1"/>
    <col min="15" max="15" width="10" bestFit="1" customWidth="1"/>
    <col min="16" max="16" width="10" customWidth="1"/>
    <col min="17" max="17" width="10" bestFit="1" customWidth="1"/>
    <col min="18" max="18" width="10" customWidth="1"/>
    <col min="19" max="19" width="10" bestFit="1" customWidth="1"/>
    <col min="20" max="20" width="10" customWidth="1"/>
    <col min="21" max="21" width="10" bestFit="1" customWidth="1"/>
    <col min="22" max="22" width="10" customWidth="1"/>
    <col min="23" max="23" width="10" bestFit="1" customWidth="1"/>
    <col min="24" max="24" width="10" customWidth="1"/>
    <col min="25" max="25" width="10" bestFit="1" customWidth="1"/>
    <col min="26" max="26" width="13.42578125" customWidth="1"/>
    <col min="27" max="27" width="10.42578125" customWidth="1"/>
  </cols>
  <sheetData>
    <row r="1" spans="1:27" x14ac:dyDescent="0.25">
      <c r="A1" s="3" t="s">
        <v>0</v>
      </c>
      <c r="B1" s="3"/>
      <c r="C1" s="3"/>
      <c r="D1" s="17"/>
      <c r="E1" s="3"/>
      <c r="F1" s="17"/>
      <c r="G1" s="2"/>
      <c r="H1" s="17"/>
      <c r="I1" s="5"/>
      <c r="J1" s="21"/>
      <c r="K1" s="5"/>
      <c r="L1" s="21"/>
      <c r="M1" s="5"/>
      <c r="N1" s="21"/>
      <c r="O1" s="5"/>
      <c r="P1" s="21"/>
      <c r="Q1" s="5"/>
      <c r="R1" s="21"/>
      <c r="S1" s="5"/>
      <c r="T1" s="21"/>
      <c r="U1" s="5"/>
      <c r="V1" s="21"/>
      <c r="W1" s="5"/>
      <c r="X1" s="21"/>
      <c r="Y1" s="5"/>
      <c r="Z1" s="5"/>
      <c r="AA1" s="21"/>
    </row>
    <row r="2" spans="1:27" x14ac:dyDescent="0.25">
      <c r="A2" s="2"/>
      <c r="B2" s="2"/>
      <c r="C2" s="2" t="s">
        <v>1</v>
      </c>
      <c r="D2" s="17" t="s">
        <v>43</v>
      </c>
      <c r="E2" s="2" t="s">
        <v>1</v>
      </c>
      <c r="F2" s="17" t="s">
        <v>43</v>
      </c>
      <c r="G2" s="2" t="s">
        <v>1</v>
      </c>
      <c r="H2" s="17" t="s">
        <v>43</v>
      </c>
      <c r="I2" s="2" t="s">
        <v>1</v>
      </c>
      <c r="J2" s="17" t="s">
        <v>43</v>
      </c>
      <c r="K2" s="2" t="s">
        <v>1</v>
      </c>
      <c r="L2" s="17" t="s">
        <v>43</v>
      </c>
      <c r="M2" s="2" t="s">
        <v>1</v>
      </c>
      <c r="N2" s="17" t="s">
        <v>43</v>
      </c>
      <c r="O2" s="2" t="s">
        <v>1</v>
      </c>
      <c r="P2" s="17" t="s">
        <v>43</v>
      </c>
      <c r="Q2" s="2" t="s">
        <v>1</v>
      </c>
      <c r="R2" s="17" t="s">
        <v>43</v>
      </c>
      <c r="S2" s="2" t="s">
        <v>1</v>
      </c>
      <c r="T2" s="17" t="s">
        <v>43</v>
      </c>
      <c r="U2" s="2" t="s">
        <v>1</v>
      </c>
      <c r="V2" s="17" t="s">
        <v>43</v>
      </c>
      <c r="W2" s="2" t="s">
        <v>1</v>
      </c>
      <c r="X2" s="17" t="s">
        <v>43</v>
      </c>
      <c r="Y2" s="2" t="s">
        <v>1</v>
      </c>
      <c r="Z2" s="2" t="s">
        <v>46</v>
      </c>
      <c r="AA2" s="17" t="s">
        <v>47</v>
      </c>
    </row>
    <row r="3" spans="1:27" x14ac:dyDescent="0.25">
      <c r="A3" s="3" t="s">
        <v>2</v>
      </c>
      <c r="B3" s="3"/>
      <c r="C3" s="6" t="s">
        <v>3</v>
      </c>
      <c r="D3" s="18"/>
      <c r="E3" s="6" t="s">
        <v>4</v>
      </c>
      <c r="F3" s="18"/>
      <c r="G3" s="6" t="s">
        <v>5</v>
      </c>
      <c r="H3" s="18"/>
      <c r="I3" s="6" t="s">
        <v>6</v>
      </c>
      <c r="J3" s="18"/>
      <c r="K3" s="6" t="s">
        <v>7</v>
      </c>
      <c r="L3" s="18"/>
      <c r="M3" s="6" t="s">
        <v>8</v>
      </c>
      <c r="N3" s="18"/>
      <c r="O3" s="6" t="s">
        <v>9</v>
      </c>
      <c r="P3" s="18"/>
      <c r="Q3" s="6" t="s">
        <v>10</v>
      </c>
      <c r="R3" s="18"/>
      <c r="S3" s="6" t="s">
        <v>11</v>
      </c>
      <c r="T3" s="18"/>
      <c r="U3" s="6" t="s">
        <v>12</v>
      </c>
      <c r="V3" s="18"/>
      <c r="W3" s="6" t="s">
        <v>13</v>
      </c>
      <c r="X3" s="18"/>
      <c r="Y3" s="6" t="s">
        <v>14</v>
      </c>
      <c r="Z3" s="4"/>
      <c r="AA3" s="21"/>
    </row>
    <row r="4" spans="1:27" x14ac:dyDescent="0.25">
      <c r="A4" s="7" t="s">
        <v>27</v>
      </c>
      <c r="B4" s="5" t="s">
        <v>41</v>
      </c>
      <c r="C4" s="8">
        <v>500</v>
      </c>
      <c r="D4" s="19">
        <v>300</v>
      </c>
      <c r="E4" s="8">
        <v>500</v>
      </c>
      <c r="F4" s="19">
        <v>500</v>
      </c>
      <c r="G4" s="8">
        <v>500</v>
      </c>
      <c r="H4" s="19">
        <v>400</v>
      </c>
      <c r="I4" s="8">
        <v>500</v>
      </c>
      <c r="J4" s="19">
        <v>400</v>
      </c>
      <c r="K4" s="8">
        <v>500</v>
      </c>
      <c r="L4" s="19">
        <v>300</v>
      </c>
      <c r="M4" s="8">
        <v>500</v>
      </c>
      <c r="N4" s="19">
        <v>600</v>
      </c>
      <c r="O4" s="8">
        <v>500</v>
      </c>
      <c r="P4" s="19">
        <v>700</v>
      </c>
      <c r="Q4" s="8">
        <v>500</v>
      </c>
      <c r="R4" s="19">
        <v>700</v>
      </c>
      <c r="S4" s="8">
        <v>500</v>
      </c>
      <c r="T4" s="19">
        <v>350</v>
      </c>
      <c r="U4" s="8">
        <v>500</v>
      </c>
      <c r="V4" s="19">
        <v>350</v>
      </c>
      <c r="W4" s="8">
        <v>500</v>
      </c>
      <c r="X4" s="19">
        <v>600</v>
      </c>
      <c r="Y4" s="8">
        <v>500</v>
      </c>
      <c r="Z4" s="16">
        <f>C4+E4+G4+I4+K4+M4+O4+Q4+S4+U4+W4+Y4</f>
        <v>6000</v>
      </c>
      <c r="AA4" s="30">
        <f>D4+F4+H4+J4+L4+N4+P4+R4+T4+V4+X4</f>
        <v>5200</v>
      </c>
    </row>
    <row r="5" spans="1:27" x14ac:dyDescent="0.25">
      <c r="A5" s="5" t="s">
        <v>25</v>
      </c>
      <c r="B5" s="5" t="s">
        <v>42</v>
      </c>
      <c r="C5" s="8">
        <f>35*30</f>
        <v>1050</v>
      </c>
      <c r="D5" s="19">
        <f>30*35</f>
        <v>1050</v>
      </c>
      <c r="E5" s="8">
        <f t="shared" ref="E5:Y5" si="0">35*30</f>
        <v>1050</v>
      </c>
      <c r="F5" s="19">
        <f>30*37</f>
        <v>1110</v>
      </c>
      <c r="G5" s="8">
        <f t="shared" si="0"/>
        <v>1050</v>
      </c>
      <c r="H5" s="19">
        <f>30*37</f>
        <v>1110</v>
      </c>
      <c r="I5" s="8">
        <f t="shared" si="0"/>
        <v>1050</v>
      </c>
      <c r="J5" s="19">
        <f>30*38</f>
        <v>1140</v>
      </c>
      <c r="K5" s="8">
        <f t="shared" si="0"/>
        <v>1050</v>
      </c>
      <c r="L5" s="19">
        <f>30*38</f>
        <v>1140</v>
      </c>
      <c r="M5" s="8">
        <f t="shared" si="0"/>
        <v>1050</v>
      </c>
      <c r="N5" s="19">
        <f>30*38</f>
        <v>1140</v>
      </c>
      <c r="O5" s="8">
        <f t="shared" si="0"/>
        <v>1050</v>
      </c>
      <c r="P5" s="19">
        <f>30*40</f>
        <v>1200</v>
      </c>
      <c r="Q5" s="8">
        <f t="shared" si="0"/>
        <v>1050</v>
      </c>
      <c r="R5" s="19">
        <f>40*30</f>
        <v>1200</v>
      </c>
      <c r="S5" s="8">
        <f t="shared" si="0"/>
        <v>1050</v>
      </c>
      <c r="T5" s="19">
        <v>0</v>
      </c>
      <c r="U5" s="8">
        <f t="shared" si="0"/>
        <v>1050</v>
      </c>
      <c r="V5" s="19">
        <f>30*30</f>
        <v>900</v>
      </c>
      <c r="W5" s="8">
        <f t="shared" si="0"/>
        <v>1050</v>
      </c>
      <c r="X5" s="19">
        <f>30*35</f>
        <v>1050</v>
      </c>
      <c r="Y5" s="8">
        <f t="shared" si="0"/>
        <v>1050</v>
      </c>
      <c r="Z5" s="16">
        <f t="shared" ref="Z5:Z9" si="1">C5+E5+G5+I5+K5+M5+O5+Q5+S5+U5+W5+Y5</f>
        <v>12600</v>
      </c>
      <c r="AA5" s="30">
        <f t="shared" ref="AA5:AA8" si="2">D5+F5+H5+J5+L5+N5+P5+R5+T5+V5+X5</f>
        <v>11040</v>
      </c>
    </row>
    <row r="6" spans="1:27" x14ac:dyDescent="0.25">
      <c r="A6" s="5" t="s">
        <v>30</v>
      </c>
      <c r="B6" s="5" t="s">
        <v>31</v>
      </c>
      <c r="C6" s="8">
        <v>650</v>
      </c>
      <c r="D6" s="19">
        <v>650</v>
      </c>
      <c r="E6" s="8">
        <v>650</v>
      </c>
      <c r="F6" s="19">
        <v>650</v>
      </c>
      <c r="G6" s="8">
        <v>650</v>
      </c>
      <c r="H6" s="19">
        <v>650</v>
      </c>
      <c r="I6" s="8">
        <v>650</v>
      </c>
      <c r="J6" s="19">
        <v>650</v>
      </c>
      <c r="K6" s="8">
        <v>650</v>
      </c>
      <c r="L6" s="19">
        <v>650</v>
      </c>
      <c r="M6" s="8">
        <v>650</v>
      </c>
      <c r="N6" s="19">
        <v>650</v>
      </c>
      <c r="O6" s="8">
        <v>650</v>
      </c>
      <c r="P6" s="19">
        <v>650</v>
      </c>
      <c r="Q6" s="8">
        <v>650</v>
      </c>
      <c r="R6" s="19">
        <v>650</v>
      </c>
      <c r="S6" s="8">
        <v>650</v>
      </c>
      <c r="T6" s="19">
        <v>650</v>
      </c>
      <c r="U6" s="8">
        <v>650</v>
      </c>
      <c r="V6" s="19">
        <v>650</v>
      </c>
      <c r="W6" s="8">
        <v>650</v>
      </c>
      <c r="X6" s="19">
        <v>650</v>
      </c>
      <c r="Y6" s="8">
        <v>650</v>
      </c>
      <c r="Z6" s="16">
        <f t="shared" si="1"/>
        <v>7800</v>
      </c>
      <c r="AA6" s="30">
        <f t="shared" si="2"/>
        <v>7150</v>
      </c>
    </row>
    <row r="7" spans="1:27" x14ac:dyDescent="0.25">
      <c r="A7" s="5" t="s">
        <v>37</v>
      </c>
      <c r="B7" s="5" t="s">
        <v>38</v>
      </c>
      <c r="C7" s="8">
        <v>4500</v>
      </c>
      <c r="D7" s="19">
        <v>4500</v>
      </c>
      <c r="E7" s="8">
        <v>4500</v>
      </c>
      <c r="F7" s="19">
        <v>4500</v>
      </c>
      <c r="G7" s="8">
        <v>4500</v>
      </c>
      <c r="H7" s="19">
        <v>4500</v>
      </c>
      <c r="I7" s="8">
        <v>4500</v>
      </c>
      <c r="J7" s="19">
        <v>4500</v>
      </c>
      <c r="K7" s="8">
        <v>4500</v>
      </c>
      <c r="L7" s="19">
        <v>4500</v>
      </c>
      <c r="M7" s="8">
        <v>4500</v>
      </c>
      <c r="N7" s="19">
        <v>4500</v>
      </c>
      <c r="O7" s="8">
        <v>4500</v>
      </c>
      <c r="P7" s="19">
        <v>4500</v>
      </c>
      <c r="Q7" s="8">
        <v>4500</v>
      </c>
      <c r="R7" s="19">
        <v>4500</v>
      </c>
      <c r="S7" s="8">
        <v>4500</v>
      </c>
      <c r="T7" s="19">
        <v>4500</v>
      </c>
      <c r="U7" s="8">
        <v>4500</v>
      </c>
      <c r="V7" s="19">
        <v>4500</v>
      </c>
      <c r="W7" s="8">
        <v>4500</v>
      </c>
      <c r="X7" s="19">
        <v>4500</v>
      </c>
      <c r="Y7" s="8">
        <v>4500</v>
      </c>
      <c r="Z7" s="16">
        <f t="shared" si="1"/>
        <v>54000</v>
      </c>
      <c r="AA7" s="30">
        <f t="shared" si="2"/>
        <v>49500</v>
      </c>
    </row>
    <row r="8" spans="1:27" x14ac:dyDescent="0.25">
      <c r="A8" s="5" t="s">
        <v>40</v>
      </c>
      <c r="B8" s="5" t="s">
        <v>38</v>
      </c>
      <c r="C8" s="8">
        <v>300</v>
      </c>
      <c r="D8" s="19">
        <v>100</v>
      </c>
      <c r="E8" s="8">
        <v>300</v>
      </c>
      <c r="F8" s="19">
        <v>100</v>
      </c>
      <c r="G8" s="8">
        <v>300</v>
      </c>
      <c r="H8" s="19">
        <v>200</v>
      </c>
      <c r="I8" s="8">
        <v>300</v>
      </c>
      <c r="J8" s="19">
        <v>300</v>
      </c>
      <c r="K8" s="8">
        <v>300</v>
      </c>
      <c r="L8" s="19">
        <v>300</v>
      </c>
      <c r="M8" s="8">
        <v>300</v>
      </c>
      <c r="N8" s="19">
        <v>200</v>
      </c>
      <c r="O8" s="8">
        <v>300</v>
      </c>
      <c r="P8" s="19">
        <v>100</v>
      </c>
      <c r="Q8" s="8">
        <v>300</v>
      </c>
      <c r="R8" s="19">
        <v>10</v>
      </c>
      <c r="S8" s="8">
        <v>300</v>
      </c>
      <c r="T8" s="19">
        <v>200</v>
      </c>
      <c r="U8" s="8">
        <v>300</v>
      </c>
      <c r="V8" s="19">
        <v>200</v>
      </c>
      <c r="W8" s="8">
        <v>300</v>
      </c>
      <c r="X8" s="19">
        <v>400</v>
      </c>
      <c r="Y8" s="8">
        <v>300</v>
      </c>
      <c r="Z8" s="16">
        <f t="shared" si="1"/>
        <v>3600</v>
      </c>
      <c r="AA8" s="30">
        <f t="shared" si="2"/>
        <v>2110</v>
      </c>
    </row>
    <row r="9" spans="1:27" x14ac:dyDescent="0.25">
      <c r="A9" s="3" t="s">
        <v>15</v>
      </c>
      <c r="B9" s="3"/>
      <c r="C9" s="9">
        <f>SUM(C4:C8)</f>
        <v>7000</v>
      </c>
      <c r="D9" s="20">
        <f>SUM(D4:D8)</f>
        <v>6600</v>
      </c>
      <c r="E9" s="9">
        <f t="shared" ref="E9:Y9" si="3">SUM(E4:E8)</f>
        <v>7000</v>
      </c>
      <c r="F9" s="20">
        <f t="shared" si="3"/>
        <v>6860</v>
      </c>
      <c r="G9" s="9">
        <f t="shared" si="3"/>
        <v>7000</v>
      </c>
      <c r="H9" s="20">
        <f t="shared" si="3"/>
        <v>6860</v>
      </c>
      <c r="I9" s="9">
        <f t="shared" si="3"/>
        <v>7000</v>
      </c>
      <c r="J9" s="20">
        <f t="shared" si="3"/>
        <v>6990</v>
      </c>
      <c r="K9" s="9">
        <f t="shared" si="3"/>
        <v>7000</v>
      </c>
      <c r="L9" s="20">
        <f t="shared" si="3"/>
        <v>6890</v>
      </c>
      <c r="M9" s="9">
        <f t="shared" si="3"/>
        <v>7000</v>
      </c>
      <c r="N9" s="20">
        <f t="shared" si="3"/>
        <v>7090</v>
      </c>
      <c r="O9" s="9">
        <f>SUM(O4:O8)</f>
        <v>7000</v>
      </c>
      <c r="P9" s="20">
        <f>SUM(P4:P8)</f>
        <v>7150</v>
      </c>
      <c r="Q9" s="9">
        <f>SUM(Q4:Q8)</f>
        <v>7000</v>
      </c>
      <c r="R9" s="20">
        <f>SUM(R4:R8)</f>
        <v>7060</v>
      </c>
      <c r="S9" s="9">
        <f t="shared" si="3"/>
        <v>7000</v>
      </c>
      <c r="T9" s="20">
        <f t="shared" si="3"/>
        <v>5700</v>
      </c>
      <c r="U9" s="9">
        <f t="shared" si="3"/>
        <v>7000</v>
      </c>
      <c r="V9" s="20">
        <f t="shared" si="3"/>
        <v>6600</v>
      </c>
      <c r="W9" s="9">
        <f t="shared" si="3"/>
        <v>7000</v>
      </c>
      <c r="X9" s="20">
        <f t="shared" si="3"/>
        <v>7200</v>
      </c>
      <c r="Y9" s="9">
        <f t="shared" si="3"/>
        <v>7000</v>
      </c>
      <c r="Z9" s="31">
        <f t="shared" si="1"/>
        <v>84000</v>
      </c>
      <c r="AA9" s="30">
        <f>D9+F9+H9+J9+L9+N9+P9+R9+T9+V9+X9</f>
        <v>75000</v>
      </c>
    </row>
    <row r="10" spans="1:27" x14ac:dyDescent="0.25">
      <c r="A10" s="5"/>
      <c r="B10" s="5"/>
      <c r="C10" s="10"/>
      <c r="D10" s="20"/>
      <c r="E10" s="10"/>
      <c r="F10" s="20"/>
      <c r="G10" s="10"/>
      <c r="H10" s="20"/>
      <c r="I10" s="10"/>
      <c r="J10" s="20"/>
      <c r="K10" s="10"/>
      <c r="L10" s="20"/>
      <c r="M10" s="10"/>
      <c r="N10" s="20"/>
      <c r="O10" s="10"/>
      <c r="P10" s="20"/>
      <c r="Q10" s="10"/>
      <c r="R10" s="20"/>
      <c r="S10" s="10"/>
      <c r="T10" s="20"/>
      <c r="U10" s="10"/>
      <c r="V10" s="20"/>
      <c r="W10" s="10"/>
      <c r="X10" s="20"/>
      <c r="Y10" s="10"/>
      <c r="Z10" s="8"/>
      <c r="AA10" s="5"/>
    </row>
    <row r="11" spans="1:27" x14ac:dyDescent="0.25">
      <c r="A11" s="3" t="s">
        <v>16</v>
      </c>
      <c r="B11" s="3"/>
      <c r="C11" s="11"/>
      <c r="D11" s="19"/>
      <c r="E11" s="11"/>
      <c r="F11" s="19"/>
      <c r="G11" s="11"/>
      <c r="H11" s="19"/>
      <c r="I11" s="11"/>
      <c r="J11" s="19"/>
      <c r="K11" s="11"/>
      <c r="L11" s="19"/>
      <c r="M11" s="11"/>
      <c r="N11" s="19"/>
      <c r="O11" s="11"/>
      <c r="P11" s="19"/>
      <c r="Q11" s="11"/>
      <c r="R11" s="19"/>
      <c r="S11" s="11"/>
      <c r="T11" s="19"/>
      <c r="U11" s="11"/>
      <c r="V11" s="19"/>
      <c r="W11" s="11"/>
      <c r="X11" s="19"/>
      <c r="Y11" s="11"/>
      <c r="Z11" s="11">
        <f t="shared" ref="Z11" si="4">SUM(C11:Y11)</f>
        <v>0</v>
      </c>
      <c r="AA11" s="21"/>
    </row>
    <row r="12" spans="1:27" ht="60" x14ac:dyDescent="0.25">
      <c r="A12" s="5" t="s">
        <v>28</v>
      </c>
      <c r="B12" s="7" t="s">
        <v>24</v>
      </c>
      <c r="C12" s="12">
        <f t="shared" ref="C12:Y12" si="5">C4/10</f>
        <v>50</v>
      </c>
      <c r="D12" s="19">
        <f t="shared" si="5"/>
        <v>30</v>
      </c>
      <c r="E12" s="12">
        <f t="shared" si="5"/>
        <v>50</v>
      </c>
      <c r="F12" s="19">
        <f t="shared" si="5"/>
        <v>50</v>
      </c>
      <c r="G12" s="12">
        <f t="shared" si="5"/>
        <v>50</v>
      </c>
      <c r="H12" s="19">
        <f t="shared" si="5"/>
        <v>40</v>
      </c>
      <c r="I12" s="12">
        <f t="shared" si="5"/>
        <v>50</v>
      </c>
      <c r="J12" s="19">
        <f t="shared" si="5"/>
        <v>40</v>
      </c>
      <c r="K12" s="12">
        <f t="shared" si="5"/>
        <v>50</v>
      </c>
      <c r="L12" s="19">
        <f t="shared" si="5"/>
        <v>30</v>
      </c>
      <c r="M12" s="12">
        <v>50</v>
      </c>
      <c r="N12" s="19">
        <f t="shared" si="5"/>
        <v>60</v>
      </c>
      <c r="O12" s="12">
        <f t="shared" si="5"/>
        <v>50</v>
      </c>
      <c r="P12" s="19">
        <f t="shared" si="5"/>
        <v>70</v>
      </c>
      <c r="Q12" s="12">
        <f t="shared" si="5"/>
        <v>50</v>
      </c>
      <c r="R12" s="19">
        <f t="shared" si="5"/>
        <v>70</v>
      </c>
      <c r="S12" s="12">
        <f t="shared" si="5"/>
        <v>50</v>
      </c>
      <c r="T12" s="19">
        <f t="shared" si="5"/>
        <v>35</v>
      </c>
      <c r="U12" s="12">
        <f t="shared" si="5"/>
        <v>50</v>
      </c>
      <c r="V12" s="19">
        <f t="shared" si="5"/>
        <v>35</v>
      </c>
      <c r="W12" s="12">
        <f t="shared" si="5"/>
        <v>50</v>
      </c>
      <c r="X12" s="19">
        <f t="shared" si="5"/>
        <v>60</v>
      </c>
      <c r="Y12" s="12">
        <f t="shared" si="5"/>
        <v>50</v>
      </c>
      <c r="Z12" s="12">
        <f>C12+E12+G12+I12+K12+M12+O12+Q12+S12+U12+W12+Y12</f>
        <v>600</v>
      </c>
      <c r="AA12" s="32">
        <f>D12+F12+H12+J12+L12+N12+P12+R12+T12+V12+X12</f>
        <v>520</v>
      </c>
    </row>
    <row r="13" spans="1:27" ht="60" x14ac:dyDescent="0.25">
      <c r="A13" s="5" t="s">
        <v>29</v>
      </c>
      <c r="B13" s="7" t="s">
        <v>24</v>
      </c>
      <c r="C13" s="12">
        <f>C5/4</f>
        <v>262.5</v>
      </c>
      <c r="D13" s="19">
        <f>D5/4</f>
        <v>262.5</v>
      </c>
      <c r="E13" s="12">
        <f t="shared" ref="E13:Y13" si="6">E5/4</f>
        <v>262.5</v>
      </c>
      <c r="F13" s="19">
        <f t="shared" si="6"/>
        <v>277.5</v>
      </c>
      <c r="G13" s="12">
        <f t="shared" si="6"/>
        <v>262.5</v>
      </c>
      <c r="H13" s="19">
        <f t="shared" si="6"/>
        <v>277.5</v>
      </c>
      <c r="I13" s="12">
        <f t="shared" si="6"/>
        <v>262.5</v>
      </c>
      <c r="J13" s="19">
        <f t="shared" si="6"/>
        <v>285</v>
      </c>
      <c r="K13" s="12">
        <f t="shared" si="6"/>
        <v>262.5</v>
      </c>
      <c r="L13" s="19">
        <f t="shared" si="6"/>
        <v>285</v>
      </c>
      <c r="M13" s="12">
        <f t="shared" si="6"/>
        <v>262.5</v>
      </c>
      <c r="N13" s="19">
        <f t="shared" si="6"/>
        <v>285</v>
      </c>
      <c r="O13" s="12">
        <f t="shared" si="6"/>
        <v>262.5</v>
      </c>
      <c r="P13" s="19">
        <f t="shared" si="6"/>
        <v>300</v>
      </c>
      <c r="Q13" s="12">
        <f t="shared" si="6"/>
        <v>262.5</v>
      </c>
      <c r="R13" s="19">
        <f t="shared" si="6"/>
        <v>300</v>
      </c>
      <c r="S13" s="12">
        <f t="shared" si="6"/>
        <v>262.5</v>
      </c>
      <c r="T13" s="19">
        <v>0</v>
      </c>
      <c r="U13" s="12">
        <f t="shared" si="6"/>
        <v>262.5</v>
      </c>
      <c r="V13" s="19">
        <f t="shared" si="6"/>
        <v>225</v>
      </c>
      <c r="W13" s="12">
        <f t="shared" si="6"/>
        <v>262.5</v>
      </c>
      <c r="X13" s="19">
        <f t="shared" si="6"/>
        <v>262.5</v>
      </c>
      <c r="Y13" s="12">
        <f t="shared" si="6"/>
        <v>262.5</v>
      </c>
      <c r="Z13" s="12">
        <f t="shared" ref="Z13:Z27" si="7">C13+E13+G13+I13+K13+M13+O13+Q13+S13+U13+W13+Y13</f>
        <v>3150</v>
      </c>
      <c r="AA13" s="32">
        <f t="shared" ref="AA13:AA27" si="8">D13+F13+H13+J13+L13+N13+P13+R13+T13+V13+X13</f>
        <v>2760</v>
      </c>
    </row>
    <row r="14" spans="1:27" ht="45" x14ac:dyDescent="0.25">
      <c r="A14" s="5" t="s">
        <v>32</v>
      </c>
      <c r="B14" s="7" t="s">
        <v>33</v>
      </c>
      <c r="C14" s="23">
        <f>C6*100%</f>
        <v>650</v>
      </c>
      <c r="D14" s="24">
        <f>D6*100%</f>
        <v>650</v>
      </c>
      <c r="E14" s="23">
        <f t="shared" ref="E14:Y14" si="9">E6*100%</f>
        <v>650</v>
      </c>
      <c r="F14" s="24">
        <f t="shared" si="9"/>
        <v>650</v>
      </c>
      <c r="G14" s="23">
        <f t="shared" si="9"/>
        <v>650</v>
      </c>
      <c r="H14" s="24">
        <f t="shared" si="9"/>
        <v>650</v>
      </c>
      <c r="I14" s="23">
        <f t="shared" si="9"/>
        <v>650</v>
      </c>
      <c r="J14" s="24">
        <f t="shared" si="9"/>
        <v>650</v>
      </c>
      <c r="K14" s="23">
        <f t="shared" si="9"/>
        <v>650</v>
      </c>
      <c r="L14" s="24">
        <f t="shared" si="9"/>
        <v>650</v>
      </c>
      <c r="M14" s="23">
        <f t="shared" si="9"/>
        <v>650</v>
      </c>
      <c r="N14" s="24">
        <f t="shared" si="9"/>
        <v>650</v>
      </c>
      <c r="O14" s="23">
        <f t="shared" si="9"/>
        <v>650</v>
      </c>
      <c r="P14" s="24">
        <f t="shared" si="9"/>
        <v>650</v>
      </c>
      <c r="Q14" s="23">
        <f t="shared" si="9"/>
        <v>650</v>
      </c>
      <c r="R14" s="24">
        <f t="shared" si="9"/>
        <v>650</v>
      </c>
      <c r="S14" s="23">
        <f t="shared" si="9"/>
        <v>650</v>
      </c>
      <c r="T14" s="24">
        <f t="shared" si="9"/>
        <v>650</v>
      </c>
      <c r="U14" s="23">
        <f t="shared" si="9"/>
        <v>650</v>
      </c>
      <c r="V14" s="24">
        <f t="shared" si="9"/>
        <v>650</v>
      </c>
      <c r="W14" s="23">
        <f t="shared" si="9"/>
        <v>650</v>
      </c>
      <c r="X14" s="24">
        <f t="shared" si="9"/>
        <v>650</v>
      </c>
      <c r="Y14" s="23">
        <f t="shared" si="9"/>
        <v>650</v>
      </c>
      <c r="Z14" s="12">
        <f t="shared" si="7"/>
        <v>7800</v>
      </c>
      <c r="AA14" s="32">
        <f t="shared" si="8"/>
        <v>7150</v>
      </c>
    </row>
    <row r="15" spans="1:27" x14ac:dyDescent="0.25">
      <c r="A15" s="4" t="s">
        <v>35</v>
      </c>
      <c r="B15" s="13"/>
      <c r="C15" s="25">
        <f>C12+C13+C14</f>
        <v>962.5</v>
      </c>
      <c r="D15" s="24">
        <f t="shared" ref="D15:Y15" si="10">D12+D13+D14</f>
        <v>942.5</v>
      </c>
      <c r="E15" s="25">
        <f t="shared" si="10"/>
        <v>962.5</v>
      </c>
      <c r="F15" s="24">
        <f t="shared" si="10"/>
        <v>977.5</v>
      </c>
      <c r="G15" s="25">
        <f t="shared" si="10"/>
        <v>962.5</v>
      </c>
      <c r="H15" s="24">
        <f t="shared" si="10"/>
        <v>967.5</v>
      </c>
      <c r="I15" s="25">
        <f t="shared" si="10"/>
        <v>962.5</v>
      </c>
      <c r="J15" s="24">
        <f t="shared" si="10"/>
        <v>975</v>
      </c>
      <c r="K15" s="25">
        <f t="shared" si="10"/>
        <v>962.5</v>
      </c>
      <c r="L15" s="24">
        <f t="shared" si="10"/>
        <v>965</v>
      </c>
      <c r="M15" s="25">
        <f t="shared" si="10"/>
        <v>962.5</v>
      </c>
      <c r="N15" s="24">
        <f t="shared" si="10"/>
        <v>995</v>
      </c>
      <c r="O15" s="25">
        <f t="shared" si="10"/>
        <v>962.5</v>
      </c>
      <c r="P15" s="24">
        <f t="shared" si="10"/>
        <v>1020</v>
      </c>
      <c r="Q15" s="25">
        <f t="shared" si="10"/>
        <v>962.5</v>
      </c>
      <c r="R15" s="24">
        <f t="shared" si="10"/>
        <v>1020</v>
      </c>
      <c r="S15" s="25">
        <f t="shared" si="10"/>
        <v>962.5</v>
      </c>
      <c r="T15" s="24">
        <f t="shared" si="10"/>
        <v>685</v>
      </c>
      <c r="U15" s="25">
        <f t="shared" si="10"/>
        <v>962.5</v>
      </c>
      <c r="V15" s="24">
        <f t="shared" si="10"/>
        <v>910</v>
      </c>
      <c r="W15" s="25">
        <f t="shared" si="10"/>
        <v>962.5</v>
      </c>
      <c r="X15" s="24">
        <f t="shared" si="10"/>
        <v>972.5</v>
      </c>
      <c r="Y15" s="25">
        <f t="shared" si="10"/>
        <v>962.5</v>
      </c>
      <c r="Z15" s="11">
        <f t="shared" si="7"/>
        <v>11550</v>
      </c>
      <c r="AA15" s="32">
        <f t="shared" si="8"/>
        <v>10430</v>
      </c>
    </row>
    <row r="16" spans="1:27" x14ac:dyDescent="0.25">
      <c r="A16" s="4" t="s">
        <v>36</v>
      </c>
      <c r="B16" s="13"/>
      <c r="C16" s="25">
        <f>C9-C15</f>
        <v>6037.5</v>
      </c>
      <c r="D16" s="24">
        <f t="shared" ref="D16:Y16" si="11">D9-D15</f>
        <v>5657.5</v>
      </c>
      <c r="E16" s="25">
        <f t="shared" si="11"/>
        <v>6037.5</v>
      </c>
      <c r="F16" s="24">
        <f t="shared" si="11"/>
        <v>5882.5</v>
      </c>
      <c r="G16" s="25">
        <f t="shared" si="11"/>
        <v>6037.5</v>
      </c>
      <c r="H16" s="24">
        <f t="shared" si="11"/>
        <v>5892.5</v>
      </c>
      <c r="I16" s="25">
        <f t="shared" si="11"/>
        <v>6037.5</v>
      </c>
      <c r="J16" s="24">
        <f t="shared" si="11"/>
        <v>6015</v>
      </c>
      <c r="K16" s="25">
        <f t="shared" si="11"/>
        <v>6037.5</v>
      </c>
      <c r="L16" s="24">
        <f t="shared" si="11"/>
        <v>5925</v>
      </c>
      <c r="M16" s="25">
        <f t="shared" si="11"/>
        <v>6037.5</v>
      </c>
      <c r="N16" s="24">
        <f t="shared" si="11"/>
        <v>6095</v>
      </c>
      <c r="O16" s="25">
        <f t="shared" si="11"/>
        <v>6037.5</v>
      </c>
      <c r="P16" s="24">
        <f t="shared" si="11"/>
        <v>6130</v>
      </c>
      <c r="Q16" s="25">
        <f t="shared" si="11"/>
        <v>6037.5</v>
      </c>
      <c r="R16" s="24">
        <f t="shared" si="11"/>
        <v>6040</v>
      </c>
      <c r="S16" s="25">
        <f t="shared" si="11"/>
        <v>6037.5</v>
      </c>
      <c r="T16" s="24">
        <f t="shared" si="11"/>
        <v>5015</v>
      </c>
      <c r="U16" s="25">
        <f t="shared" si="11"/>
        <v>6037.5</v>
      </c>
      <c r="V16" s="24">
        <f t="shared" si="11"/>
        <v>5690</v>
      </c>
      <c r="W16" s="25">
        <f t="shared" si="11"/>
        <v>6037.5</v>
      </c>
      <c r="X16" s="24">
        <f t="shared" si="11"/>
        <v>6227.5</v>
      </c>
      <c r="Y16" s="25">
        <f t="shared" si="11"/>
        <v>6037.5</v>
      </c>
      <c r="Z16" s="11">
        <f t="shared" si="7"/>
        <v>72450</v>
      </c>
      <c r="AA16" s="32">
        <f t="shared" si="8"/>
        <v>64570</v>
      </c>
    </row>
    <row r="17" spans="1:27" ht="27.6" customHeight="1" x14ac:dyDescent="0.25">
      <c r="A17" s="5" t="s">
        <v>17</v>
      </c>
      <c r="B17" s="14"/>
      <c r="C17" s="26">
        <v>4368</v>
      </c>
      <c r="D17" s="24">
        <v>4368</v>
      </c>
      <c r="E17" s="26">
        <v>4368</v>
      </c>
      <c r="F17" s="24">
        <v>4368</v>
      </c>
      <c r="G17" s="26">
        <v>4368</v>
      </c>
      <c r="H17" s="24">
        <v>4368</v>
      </c>
      <c r="I17" s="26">
        <v>4368</v>
      </c>
      <c r="J17" s="24">
        <v>4368</v>
      </c>
      <c r="K17" s="26">
        <v>4368</v>
      </c>
      <c r="L17" s="24">
        <v>4368</v>
      </c>
      <c r="M17" s="26">
        <v>4368</v>
      </c>
      <c r="N17" s="24">
        <v>4368</v>
      </c>
      <c r="O17" s="26">
        <v>4368</v>
      </c>
      <c r="P17" s="24">
        <v>4368</v>
      </c>
      <c r="Q17" s="26">
        <v>4368</v>
      </c>
      <c r="R17" s="24">
        <v>4368</v>
      </c>
      <c r="S17" s="26">
        <v>4368</v>
      </c>
      <c r="T17" s="24">
        <v>4368</v>
      </c>
      <c r="U17" s="26">
        <v>4368</v>
      </c>
      <c r="V17" s="24">
        <v>4368</v>
      </c>
      <c r="W17" s="26">
        <v>4368</v>
      </c>
      <c r="X17" s="24">
        <v>4368</v>
      </c>
      <c r="Y17" s="26">
        <v>4368</v>
      </c>
      <c r="Z17" s="12">
        <f t="shared" si="7"/>
        <v>52416</v>
      </c>
      <c r="AA17" s="32">
        <f t="shared" si="8"/>
        <v>48048</v>
      </c>
    </row>
    <row r="18" spans="1:27" x14ac:dyDescent="0.25">
      <c r="A18" s="5" t="s">
        <v>18</v>
      </c>
      <c r="B18" s="15"/>
      <c r="C18" s="26">
        <f>200/12</f>
        <v>16.666666666666668</v>
      </c>
      <c r="D18" s="24">
        <f t="shared" ref="D18:X18" si="12">200/12</f>
        <v>16.666666666666668</v>
      </c>
      <c r="E18" s="26">
        <f t="shared" si="12"/>
        <v>16.666666666666668</v>
      </c>
      <c r="F18" s="24">
        <f t="shared" si="12"/>
        <v>16.666666666666668</v>
      </c>
      <c r="G18" s="26">
        <f t="shared" si="12"/>
        <v>16.666666666666668</v>
      </c>
      <c r="H18" s="24">
        <f t="shared" si="12"/>
        <v>16.666666666666668</v>
      </c>
      <c r="I18" s="26">
        <f t="shared" si="12"/>
        <v>16.666666666666668</v>
      </c>
      <c r="J18" s="24">
        <f t="shared" si="12"/>
        <v>16.666666666666668</v>
      </c>
      <c r="K18" s="26">
        <f t="shared" si="12"/>
        <v>16.666666666666668</v>
      </c>
      <c r="L18" s="24">
        <f t="shared" si="12"/>
        <v>16.666666666666668</v>
      </c>
      <c r="M18" s="26">
        <f t="shared" si="12"/>
        <v>16.666666666666668</v>
      </c>
      <c r="N18" s="24">
        <f t="shared" si="12"/>
        <v>16.666666666666668</v>
      </c>
      <c r="O18" s="26">
        <f t="shared" si="12"/>
        <v>16.666666666666668</v>
      </c>
      <c r="P18" s="24">
        <f t="shared" si="12"/>
        <v>16.666666666666668</v>
      </c>
      <c r="Q18" s="26">
        <f t="shared" si="12"/>
        <v>16.666666666666668</v>
      </c>
      <c r="R18" s="24">
        <f t="shared" si="12"/>
        <v>16.666666666666668</v>
      </c>
      <c r="S18" s="26">
        <f t="shared" si="12"/>
        <v>16.666666666666668</v>
      </c>
      <c r="T18" s="24">
        <f t="shared" si="12"/>
        <v>16.666666666666668</v>
      </c>
      <c r="U18" s="26">
        <f t="shared" si="12"/>
        <v>16.666666666666668</v>
      </c>
      <c r="V18" s="24">
        <f t="shared" si="12"/>
        <v>16.666666666666668</v>
      </c>
      <c r="W18" s="26">
        <f t="shared" si="12"/>
        <v>16.666666666666668</v>
      </c>
      <c r="X18" s="24">
        <f t="shared" si="12"/>
        <v>16.666666666666668</v>
      </c>
      <c r="Y18" s="26">
        <f t="shared" ref="Y18" si="13">200/12</f>
        <v>16.666666666666668</v>
      </c>
      <c r="Z18" s="12">
        <f t="shared" si="7"/>
        <v>199.99999999999997</v>
      </c>
      <c r="AA18" s="32">
        <f t="shared" si="8"/>
        <v>183.33333333333331</v>
      </c>
    </row>
    <row r="19" spans="1:27" x14ac:dyDescent="0.25">
      <c r="A19" s="5" t="s">
        <v>19</v>
      </c>
      <c r="B19" s="7"/>
      <c r="C19" s="26">
        <v>50</v>
      </c>
      <c r="D19" s="24">
        <v>50</v>
      </c>
      <c r="E19" s="26">
        <v>50</v>
      </c>
      <c r="F19" s="24">
        <v>50</v>
      </c>
      <c r="G19" s="26">
        <v>50</v>
      </c>
      <c r="H19" s="24">
        <v>50</v>
      </c>
      <c r="I19" s="26">
        <v>50</v>
      </c>
      <c r="J19" s="24">
        <v>50</v>
      </c>
      <c r="K19" s="26">
        <v>50</v>
      </c>
      <c r="L19" s="24">
        <v>50</v>
      </c>
      <c r="M19" s="26">
        <v>50</v>
      </c>
      <c r="N19" s="24">
        <v>50</v>
      </c>
      <c r="O19" s="26">
        <v>50</v>
      </c>
      <c r="P19" s="24">
        <v>50</v>
      </c>
      <c r="Q19" s="26">
        <v>50</v>
      </c>
      <c r="R19" s="24">
        <v>50</v>
      </c>
      <c r="S19" s="26">
        <v>50</v>
      </c>
      <c r="T19" s="24">
        <v>50</v>
      </c>
      <c r="U19" s="26">
        <v>50</v>
      </c>
      <c r="V19" s="24">
        <v>50</v>
      </c>
      <c r="W19" s="26">
        <v>50</v>
      </c>
      <c r="X19" s="24">
        <v>50</v>
      </c>
      <c r="Y19" s="26">
        <v>50</v>
      </c>
      <c r="Z19" s="12">
        <f t="shared" si="7"/>
        <v>600</v>
      </c>
      <c r="AA19" s="32">
        <f t="shared" si="8"/>
        <v>550</v>
      </c>
    </row>
    <row r="20" spans="1:27" x14ac:dyDescent="0.25">
      <c r="A20" s="5" t="s">
        <v>20</v>
      </c>
      <c r="B20" s="5"/>
      <c r="C20" s="26">
        <v>40</v>
      </c>
      <c r="D20" s="24">
        <v>40</v>
      </c>
      <c r="E20" s="26">
        <v>40</v>
      </c>
      <c r="F20" s="24">
        <v>40</v>
      </c>
      <c r="G20" s="26">
        <v>40</v>
      </c>
      <c r="H20" s="24">
        <v>40</v>
      </c>
      <c r="I20" s="26">
        <v>40</v>
      </c>
      <c r="J20" s="24">
        <v>40</v>
      </c>
      <c r="K20" s="26">
        <v>40</v>
      </c>
      <c r="L20" s="24">
        <v>40</v>
      </c>
      <c r="M20" s="26">
        <v>40</v>
      </c>
      <c r="N20" s="24">
        <v>40</v>
      </c>
      <c r="O20" s="26">
        <v>40</v>
      </c>
      <c r="P20" s="24">
        <v>40</v>
      </c>
      <c r="Q20" s="26">
        <v>40</v>
      </c>
      <c r="R20" s="24">
        <v>40</v>
      </c>
      <c r="S20" s="26">
        <v>40</v>
      </c>
      <c r="T20" s="24">
        <v>40</v>
      </c>
      <c r="U20" s="26">
        <v>40</v>
      </c>
      <c r="V20" s="24">
        <v>40</v>
      </c>
      <c r="W20" s="26">
        <v>40</v>
      </c>
      <c r="X20" s="24">
        <v>40</v>
      </c>
      <c r="Y20" s="26">
        <v>40</v>
      </c>
      <c r="Z20" s="12">
        <f t="shared" si="7"/>
        <v>480</v>
      </c>
      <c r="AA20" s="32">
        <f t="shared" si="8"/>
        <v>440</v>
      </c>
    </row>
    <row r="21" spans="1:27" x14ac:dyDescent="0.25">
      <c r="A21" s="5" t="s">
        <v>34</v>
      </c>
      <c r="B21" s="5"/>
      <c r="C21" s="26">
        <v>300</v>
      </c>
      <c r="D21" s="24">
        <v>300</v>
      </c>
      <c r="E21" s="26">
        <v>300</v>
      </c>
      <c r="F21" s="24">
        <v>300</v>
      </c>
      <c r="G21" s="26">
        <v>300</v>
      </c>
      <c r="H21" s="24">
        <v>300</v>
      </c>
      <c r="I21" s="26">
        <v>300</v>
      </c>
      <c r="J21" s="24">
        <v>300</v>
      </c>
      <c r="K21" s="26">
        <v>300</v>
      </c>
      <c r="L21" s="24">
        <v>300</v>
      </c>
      <c r="M21" s="26">
        <v>300</v>
      </c>
      <c r="N21" s="24">
        <v>300</v>
      </c>
      <c r="O21" s="26">
        <v>300</v>
      </c>
      <c r="P21" s="24">
        <v>300</v>
      </c>
      <c r="Q21" s="26">
        <v>300</v>
      </c>
      <c r="R21" s="24">
        <v>300</v>
      </c>
      <c r="S21" s="26">
        <v>300</v>
      </c>
      <c r="T21" s="24">
        <v>300</v>
      </c>
      <c r="U21" s="26">
        <v>300</v>
      </c>
      <c r="V21" s="24">
        <v>300</v>
      </c>
      <c r="W21" s="26">
        <v>300</v>
      </c>
      <c r="X21" s="24">
        <v>300</v>
      </c>
      <c r="Y21" s="26">
        <v>300</v>
      </c>
      <c r="Z21" s="12">
        <f t="shared" si="7"/>
        <v>3600</v>
      </c>
      <c r="AA21" s="32">
        <f t="shared" si="8"/>
        <v>3300</v>
      </c>
    </row>
    <row r="22" spans="1:27" x14ac:dyDescent="0.25">
      <c r="A22" s="5" t="s">
        <v>21</v>
      </c>
      <c r="B22" s="5" t="s">
        <v>39</v>
      </c>
      <c r="C22" s="26">
        <v>0</v>
      </c>
      <c r="D22" s="24"/>
      <c r="E22" s="26">
        <v>0</v>
      </c>
      <c r="F22" s="24"/>
      <c r="G22" s="26">
        <v>0</v>
      </c>
      <c r="H22" s="24"/>
      <c r="I22" s="26">
        <v>0</v>
      </c>
      <c r="J22" s="24"/>
      <c r="K22" s="26">
        <v>0</v>
      </c>
      <c r="L22" s="24"/>
      <c r="M22" s="26">
        <v>0</v>
      </c>
      <c r="N22" s="24"/>
      <c r="O22" s="26">
        <v>0</v>
      </c>
      <c r="P22" s="24"/>
      <c r="Q22" s="26">
        <v>0</v>
      </c>
      <c r="R22" s="24"/>
      <c r="S22" s="26">
        <v>0</v>
      </c>
      <c r="T22" s="24"/>
      <c r="U22" s="26">
        <v>0</v>
      </c>
      <c r="V22" s="24"/>
      <c r="W22" s="26">
        <v>0</v>
      </c>
      <c r="X22" s="24"/>
      <c r="Y22" s="26">
        <v>0</v>
      </c>
      <c r="Z22" s="12">
        <f t="shared" si="7"/>
        <v>0</v>
      </c>
      <c r="AA22" s="32">
        <f t="shared" si="8"/>
        <v>0</v>
      </c>
    </row>
    <row r="23" spans="1:27" x14ac:dyDescent="0.25">
      <c r="A23" s="5" t="s">
        <v>22</v>
      </c>
      <c r="B23" s="5" t="s">
        <v>39</v>
      </c>
      <c r="C23" s="26">
        <v>1083</v>
      </c>
      <c r="D23" s="24">
        <v>1083</v>
      </c>
      <c r="E23" s="26">
        <v>1083</v>
      </c>
      <c r="F23" s="24">
        <v>1083</v>
      </c>
      <c r="G23" s="26">
        <v>1083</v>
      </c>
      <c r="H23" s="24">
        <v>1083</v>
      </c>
      <c r="I23" s="26">
        <v>1083</v>
      </c>
      <c r="J23" s="24">
        <v>1083</v>
      </c>
      <c r="K23" s="26">
        <v>1083</v>
      </c>
      <c r="L23" s="24">
        <v>1083</v>
      </c>
      <c r="M23" s="26">
        <v>1083</v>
      </c>
      <c r="N23" s="24">
        <v>1083</v>
      </c>
      <c r="O23" s="26">
        <v>1083</v>
      </c>
      <c r="P23" s="24">
        <v>1083</v>
      </c>
      <c r="Q23" s="26">
        <v>1083</v>
      </c>
      <c r="R23" s="24">
        <v>1083</v>
      </c>
      <c r="S23" s="26">
        <v>1083</v>
      </c>
      <c r="T23" s="24">
        <v>1083</v>
      </c>
      <c r="U23" s="26">
        <v>1083</v>
      </c>
      <c r="V23" s="24">
        <v>1083</v>
      </c>
      <c r="W23" s="26">
        <v>1083</v>
      </c>
      <c r="X23" s="24">
        <v>1083</v>
      </c>
      <c r="Y23" s="26">
        <v>1083</v>
      </c>
      <c r="Z23" s="12">
        <f t="shared" si="7"/>
        <v>12996</v>
      </c>
      <c r="AA23" s="32">
        <f t="shared" si="8"/>
        <v>11913</v>
      </c>
    </row>
    <row r="24" spans="1:27" x14ac:dyDescent="0.25">
      <c r="A24" s="5" t="s">
        <v>26</v>
      </c>
      <c r="B24" s="5"/>
      <c r="C24" s="26">
        <v>87</v>
      </c>
      <c r="D24" s="24">
        <v>87</v>
      </c>
      <c r="E24" s="26">
        <v>87</v>
      </c>
      <c r="F24" s="24">
        <v>87</v>
      </c>
      <c r="G24" s="26">
        <v>87</v>
      </c>
      <c r="H24" s="24">
        <v>87</v>
      </c>
      <c r="I24" s="26">
        <v>87</v>
      </c>
      <c r="J24" s="24">
        <v>87</v>
      </c>
      <c r="K24" s="26">
        <v>87</v>
      </c>
      <c r="L24" s="24">
        <v>87</v>
      </c>
      <c r="M24" s="26">
        <v>87</v>
      </c>
      <c r="N24" s="24">
        <v>87</v>
      </c>
      <c r="O24" s="26">
        <v>87</v>
      </c>
      <c r="P24" s="24">
        <v>87</v>
      </c>
      <c r="Q24" s="26">
        <v>87</v>
      </c>
      <c r="R24" s="24">
        <v>87</v>
      </c>
      <c r="S24" s="26">
        <v>87</v>
      </c>
      <c r="T24" s="24">
        <v>87</v>
      </c>
      <c r="U24" s="26">
        <v>87</v>
      </c>
      <c r="V24" s="24">
        <v>87</v>
      </c>
      <c r="W24" s="26">
        <v>87</v>
      </c>
      <c r="X24" s="24">
        <v>87</v>
      </c>
      <c r="Y24" s="26">
        <v>87</v>
      </c>
      <c r="Z24" s="12">
        <f t="shared" si="7"/>
        <v>1044</v>
      </c>
      <c r="AA24" s="32">
        <f t="shared" si="8"/>
        <v>957</v>
      </c>
    </row>
    <row r="25" spans="1:27" x14ac:dyDescent="0.25">
      <c r="A25" s="3" t="s">
        <v>45</v>
      </c>
      <c r="B25" s="3"/>
      <c r="C25" s="25">
        <f>SUM(C17:C24)</f>
        <v>5944.666666666667</v>
      </c>
      <c r="D25" s="24">
        <f t="shared" ref="D25:Y25" si="14">SUM(D17:D24)</f>
        <v>5944.666666666667</v>
      </c>
      <c r="E25" s="25">
        <f t="shared" si="14"/>
        <v>5944.666666666667</v>
      </c>
      <c r="F25" s="24">
        <f t="shared" si="14"/>
        <v>5944.666666666667</v>
      </c>
      <c r="G25" s="25">
        <f t="shared" si="14"/>
        <v>5944.666666666667</v>
      </c>
      <c r="H25" s="24">
        <f t="shared" si="14"/>
        <v>5944.666666666667</v>
      </c>
      <c r="I25" s="25">
        <f t="shared" si="14"/>
        <v>5944.666666666667</v>
      </c>
      <c r="J25" s="24">
        <f t="shared" si="14"/>
        <v>5944.666666666667</v>
      </c>
      <c r="K25" s="25">
        <f t="shared" si="14"/>
        <v>5944.666666666667</v>
      </c>
      <c r="L25" s="24">
        <f t="shared" si="14"/>
        <v>5944.666666666667</v>
      </c>
      <c r="M25" s="25">
        <f t="shared" si="14"/>
        <v>5944.666666666667</v>
      </c>
      <c r="N25" s="24">
        <f t="shared" si="14"/>
        <v>5944.666666666667</v>
      </c>
      <c r="O25" s="25">
        <f t="shared" si="14"/>
        <v>5944.666666666667</v>
      </c>
      <c r="P25" s="24">
        <f t="shared" si="14"/>
        <v>5944.666666666667</v>
      </c>
      <c r="Q25" s="25">
        <f t="shared" si="14"/>
        <v>5944.666666666667</v>
      </c>
      <c r="R25" s="24">
        <f t="shared" si="14"/>
        <v>5944.666666666667</v>
      </c>
      <c r="S25" s="25">
        <f t="shared" si="14"/>
        <v>5944.666666666667</v>
      </c>
      <c r="T25" s="24">
        <f t="shared" si="14"/>
        <v>5944.666666666667</v>
      </c>
      <c r="U25" s="25">
        <f t="shared" si="14"/>
        <v>5944.666666666667</v>
      </c>
      <c r="V25" s="24">
        <f t="shared" si="14"/>
        <v>5944.666666666667</v>
      </c>
      <c r="W25" s="25">
        <f t="shared" si="14"/>
        <v>5944.666666666667</v>
      </c>
      <c r="X25" s="24">
        <f t="shared" si="14"/>
        <v>5944.666666666667</v>
      </c>
      <c r="Y25" s="25">
        <f t="shared" si="14"/>
        <v>5944.666666666667</v>
      </c>
      <c r="Z25" s="11">
        <f t="shared" si="7"/>
        <v>71335.999999999985</v>
      </c>
      <c r="AA25" s="32">
        <f t="shared" si="8"/>
        <v>65391.333333333321</v>
      </c>
    </row>
    <row r="26" spans="1:27" s="1" customFormat="1" x14ac:dyDescent="0.25">
      <c r="A26" s="3" t="s">
        <v>23</v>
      </c>
      <c r="B26" s="3"/>
      <c r="C26" s="27">
        <f>C16-C25</f>
        <v>92.83333333333303</v>
      </c>
      <c r="D26" s="22">
        <f t="shared" ref="D26:Y26" si="15">D16-D25</f>
        <v>-287.16666666666697</v>
      </c>
      <c r="E26" s="27">
        <f t="shared" si="15"/>
        <v>92.83333333333303</v>
      </c>
      <c r="F26" s="22">
        <f t="shared" si="15"/>
        <v>-62.16666666666697</v>
      </c>
      <c r="G26" s="27">
        <f t="shared" si="15"/>
        <v>92.83333333333303</v>
      </c>
      <c r="H26" s="22">
        <f t="shared" si="15"/>
        <v>-52.16666666666697</v>
      </c>
      <c r="I26" s="27">
        <f t="shared" si="15"/>
        <v>92.83333333333303</v>
      </c>
      <c r="J26" s="22">
        <f t="shared" si="15"/>
        <v>70.33333333333303</v>
      </c>
      <c r="K26" s="27">
        <f t="shared" si="15"/>
        <v>92.83333333333303</v>
      </c>
      <c r="L26" s="22">
        <f t="shared" si="15"/>
        <v>-19.66666666666697</v>
      </c>
      <c r="M26" s="27">
        <f t="shared" si="15"/>
        <v>92.83333333333303</v>
      </c>
      <c r="N26" s="22">
        <f t="shared" si="15"/>
        <v>150.33333333333303</v>
      </c>
      <c r="O26" s="27">
        <f t="shared" si="15"/>
        <v>92.83333333333303</v>
      </c>
      <c r="P26" s="22">
        <f t="shared" si="15"/>
        <v>185.33333333333303</v>
      </c>
      <c r="Q26" s="27">
        <f t="shared" si="15"/>
        <v>92.83333333333303</v>
      </c>
      <c r="R26" s="22">
        <f t="shared" si="15"/>
        <v>95.33333333333303</v>
      </c>
      <c r="S26" s="27">
        <f t="shared" si="15"/>
        <v>92.83333333333303</v>
      </c>
      <c r="T26" s="22">
        <f t="shared" si="15"/>
        <v>-929.66666666666697</v>
      </c>
      <c r="U26" s="27">
        <f t="shared" si="15"/>
        <v>92.83333333333303</v>
      </c>
      <c r="V26" s="22">
        <f t="shared" si="15"/>
        <v>-254.66666666666697</v>
      </c>
      <c r="W26" s="27">
        <f t="shared" si="15"/>
        <v>92.83333333333303</v>
      </c>
      <c r="X26" s="22">
        <f t="shared" si="15"/>
        <v>282.83333333333303</v>
      </c>
      <c r="Y26" s="27">
        <f t="shared" si="15"/>
        <v>92.83333333333303</v>
      </c>
      <c r="Z26" s="11">
        <f t="shared" si="7"/>
        <v>1113.9999999999964</v>
      </c>
      <c r="AA26" s="32">
        <f t="shared" si="8"/>
        <v>-821.33333333333667</v>
      </c>
    </row>
    <row r="27" spans="1:27" x14ac:dyDescent="0.25">
      <c r="A27" s="5" t="s">
        <v>44</v>
      </c>
      <c r="B27" s="5"/>
      <c r="C27" s="28">
        <f>C26</f>
        <v>92.83333333333303</v>
      </c>
      <c r="D27" s="29">
        <f>D26</f>
        <v>-287.16666666666697</v>
      </c>
      <c r="E27" s="28">
        <f>C26+E26</f>
        <v>185.66666666666606</v>
      </c>
      <c r="F27" s="29">
        <v>-349.34</v>
      </c>
      <c r="G27" s="28">
        <f t="shared" ref="G27:X27" si="16">E27+G26</f>
        <v>278.49999999999909</v>
      </c>
      <c r="H27" s="29">
        <f t="shared" si="16"/>
        <v>-401.50666666666694</v>
      </c>
      <c r="I27" s="28">
        <f t="shared" si="16"/>
        <v>371.33333333333212</v>
      </c>
      <c r="J27" s="29">
        <f t="shared" si="16"/>
        <v>-331.17333333333391</v>
      </c>
      <c r="K27" s="28">
        <f t="shared" si="16"/>
        <v>464.16666666666515</v>
      </c>
      <c r="L27" s="29">
        <f t="shared" si="16"/>
        <v>-350.84000000000088</v>
      </c>
      <c r="M27" s="28">
        <f t="shared" si="16"/>
        <v>556.99999999999818</v>
      </c>
      <c r="N27" s="29">
        <f t="shared" si="16"/>
        <v>-200.50666666666785</v>
      </c>
      <c r="O27" s="28">
        <f t="shared" si="16"/>
        <v>649.83333333333121</v>
      </c>
      <c r="P27" s="29">
        <f t="shared" si="16"/>
        <v>-15.173333333334824</v>
      </c>
      <c r="Q27" s="28">
        <f t="shared" si="16"/>
        <v>742.66666666666424</v>
      </c>
      <c r="R27" s="29">
        <f t="shared" si="16"/>
        <v>80.159999999998206</v>
      </c>
      <c r="S27" s="28">
        <f t="shared" si="16"/>
        <v>835.49999999999727</v>
      </c>
      <c r="T27" s="29">
        <f t="shared" si="16"/>
        <v>-849.50666666666871</v>
      </c>
      <c r="U27" s="28">
        <f t="shared" si="16"/>
        <v>928.3333333333303</v>
      </c>
      <c r="V27" s="29">
        <f t="shared" si="16"/>
        <v>-1104.1733333333357</v>
      </c>
      <c r="W27" s="28">
        <f t="shared" si="16"/>
        <v>1021.1666666666633</v>
      </c>
      <c r="X27" s="29">
        <f t="shared" si="16"/>
        <v>-821.34000000000265</v>
      </c>
      <c r="Y27" s="28">
        <f t="shared" ref="Y27" si="17">W27+Y26</f>
        <v>1113.9999999999964</v>
      </c>
      <c r="Z27" s="12">
        <f t="shared" si="7"/>
        <v>7240.9999999999764</v>
      </c>
      <c r="AA27" s="33">
        <f t="shared" si="8"/>
        <v>-4630.5666666666802</v>
      </c>
    </row>
    <row r="28" spans="1:27" x14ac:dyDescent="0.25">
      <c r="AA28" s="34"/>
    </row>
    <row r="29" spans="1:27" x14ac:dyDescent="0.25">
      <c r="AA29" s="34"/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FF0A6A9ACCF4294A4D145F7636654" ma:contentTypeVersion="19" ma:contentTypeDescription="Create a new document." ma:contentTypeScope="" ma:versionID="5d67cc65162a7df870bb9b4c00d0d966">
  <xsd:schema xmlns:xsd="http://www.w3.org/2001/XMLSchema" xmlns:xs="http://www.w3.org/2001/XMLSchema" xmlns:p="http://schemas.microsoft.com/office/2006/metadata/properties" xmlns:ns2="449ff1e4-b618-47ee-852c-72d69d563a5e" xmlns:ns3="d7141c57-0004-43f4-9aa0-79b62ce4a739" targetNamespace="http://schemas.microsoft.com/office/2006/metadata/properties" ma:root="true" ma:fieldsID="b590b9c5347f2a0396f91502d6dabc37" ns2:_="" ns3:_="">
    <xsd:import namespace="449ff1e4-b618-47ee-852c-72d69d563a5e"/>
    <xsd:import namespace="d7141c57-0004-43f4-9aa0-79b62ce4a7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ff1e4-b618-47ee-852c-72d69d563a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3da009a-0063-440f-8cb9-bbec2be1f0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41c57-0004-43f4-9aa0-79b62ce4a7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20105e3-35d9-4d36-ac83-85d854492b1d}" ma:internalName="TaxCatchAll" ma:showField="CatchAllData" ma:web="d7141c57-0004-43f4-9aa0-79b62ce4a7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9ff1e4-b618-47ee-852c-72d69d563a5e">
      <Terms xmlns="http://schemas.microsoft.com/office/infopath/2007/PartnerControls"/>
    </lcf76f155ced4ddcb4097134ff3c332f>
    <TaxCatchAll xmlns="d7141c57-0004-43f4-9aa0-79b62ce4a739" xsi:nil="true"/>
  </documentManagement>
</p:properties>
</file>

<file path=customXml/itemProps1.xml><?xml version="1.0" encoding="utf-8"?>
<ds:datastoreItem xmlns:ds="http://schemas.openxmlformats.org/officeDocument/2006/customXml" ds:itemID="{24B5F664-F441-4887-A5C4-259F2A5545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4221EE-46AB-494C-A568-7DCC06BB4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ff1e4-b618-47ee-852c-72d69d563a5e"/>
    <ds:schemaRef ds:uri="d7141c57-0004-43f4-9aa0-79b62ce4a7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68AA2E-4BE9-41BF-A839-A2368F481D41}">
  <ds:schemaRefs>
    <ds:schemaRef ds:uri="http://schemas.microsoft.com/office/infopath/2007/PartnerControls"/>
    <ds:schemaRef ds:uri="http://purl.org/dc/terms/"/>
    <ds:schemaRef ds:uri="http://purl.org/dc/elements/1.1/"/>
    <ds:schemaRef ds:uri="3dfbea44-a25d-452f-88bc-6bb961d5e8d0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3bff0b9-3151-47b4-b41b-25cff8093b40"/>
    <ds:schemaRef ds:uri="http://schemas.microsoft.com/office/2006/metadata/properties"/>
    <ds:schemaRef ds:uri="http://www.w3.org/XML/1998/namespace"/>
    <ds:schemaRef ds:uri="449ff1e4-b618-47ee-852c-72d69d563a5e"/>
    <ds:schemaRef ds:uri="d7141c57-0004-43f4-9aa0-79b62ce4a7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Food Project Model</vt:lpstr>
      <vt:lpstr>'Food Project Model'!Print_Area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 User</dc:creator>
  <cp:lastModifiedBy>Isabel Rice</cp:lastModifiedBy>
  <cp:lastPrinted>2023-05-02T10:38:13Z</cp:lastPrinted>
  <dcterms:created xsi:type="dcterms:W3CDTF">2022-03-24T17:10:22Z</dcterms:created>
  <dcterms:modified xsi:type="dcterms:W3CDTF">2024-03-22T14:08:59Z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0x010100B57FF0A6A9ACCF4294A4D145F7636654</vt:lpwstr>
  </property>
  <property fmtid="{D5CDD505-2E9C-101B-9397-08002B2CF9AE}" pid="3" name="MediaServiceImageTags">
    <vt:lpwstr/>
  </property>
</Properties>
</file>